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talina\Desktop\MATERIALE COLEGIU\ANIF\"/>
    </mc:Choice>
  </mc:AlternateContent>
  <bookViews>
    <workbookView xWindow="0" yWindow="0" windowWidth="28800" windowHeight="12435"/>
  </bookViews>
  <sheets>
    <sheet name=" Foaie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 s="1"/>
  <c r="D48" i="1"/>
  <c r="E48" i="1" s="1"/>
  <c r="C48" i="1" s="1"/>
  <c r="D47" i="1"/>
  <c r="E47" i="1" s="1"/>
  <c r="C47" i="1" s="1"/>
  <c r="D46" i="1"/>
  <c r="E46" i="1" s="1"/>
  <c r="C46" i="1" s="1"/>
  <c r="D45" i="1"/>
  <c r="E45" i="1" s="1"/>
  <c r="C45" i="1" s="1"/>
  <c r="D44" i="1"/>
  <c r="E44" i="1" s="1"/>
  <c r="C44" i="1" s="1"/>
  <c r="D43" i="1"/>
  <c r="C43" i="1" s="1"/>
  <c r="C41" i="1"/>
  <c r="D30" i="1"/>
  <c r="E30" i="1" s="1"/>
  <c r="D29" i="1"/>
  <c r="E29" i="1" s="1"/>
  <c r="E28" i="1"/>
  <c r="D28" i="1"/>
  <c r="E27" i="1"/>
  <c r="D27" i="1"/>
  <c r="E26" i="1"/>
  <c r="C26" i="1" s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C19" i="1" s="1"/>
  <c r="E18" i="1"/>
  <c r="D18" i="1"/>
  <c r="E17" i="1"/>
  <c r="D17" i="1"/>
  <c r="E16" i="1"/>
  <c r="D16" i="1"/>
  <c r="C25" i="1" l="1"/>
  <c r="C23" i="1"/>
  <c r="C18" i="1"/>
  <c r="C20" i="1"/>
  <c r="C27" i="1"/>
  <c r="C22" i="1"/>
  <c r="C16" i="1"/>
  <c r="C21" i="1"/>
  <c r="C17" i="1"/>
  <c r="C28" i="1"/>
  <c r="C24" i="1"/>
  <c r="C14" i="1"/>
</calcChain>
</file>

<file path=xl/sharedStrings.xml><?xml version="1.0" encoding="utf-8"?>
<sst xmlns="http://schemas.openxmlformats.org/spreadsheetml/2006/main" count="56" uniqueCount="41">
  <si>
    <t>Valoare contract actualizat
( Lei cu TVA )</t>
  </si>
  <si>
    <t>Valoare executata la data de 31.10.2022
( Lei cu TVA )</t>
  </si>
  <si>
    <t>Obiective</t>
  </si>
  <si>
    <t>Stadiu executie ( procent )</t>
  </si>
  <si>
    <t>Valoare contract ( Lei cu TVA )</t>
  </si>
  <si>
    <t>Valoare executata ( Lei cu TVA )</t>
  </si>
  <si>
    <t>Observatii</t>
  </si>
  <si>
    <t>SPA Plutitoare Facaeni</t>
  </si>
  <si>
    <t>SPA Plutitoare este realizata in proportie de 90%, diferenta de valoare reprezentand Nota de renuntare tabla</t>
  </si>
  <si>
    <t>SPA FIXA</t>
  </si>
  <si>
    <t>SRP 1</t>
  </si>
  <si>
    <t>SRP 2</t>
  </si>
  <si>
    <t>Lucrari executate si nedecontate</t>
  </si>
  <si>
    <t>SRP 3</t>
  </si>
  <si>
    <t>Canal CA 0</t>
  </si>
  <si>
    <t>Canal CA 1</t>
  </si>
  <si>
    <t>Canal CD 1</t>
  </si>
  <si>
    <t>Canal CD 2</t>
  </si>
  <si>
    <t>Canal CD 3</t>
  </si>
  <si>
    <t>Canal CD 4</t>
  </si>
  <si>
    <t>Canal CD 5</t>
  </si>
  <si>
    <t>Canal CD 2A</t>
  </si>
  <si>
    <t>Completari terasamente</t>
  </si>
  <si>
    <t>Organizare de santier</t>
  </si>
  <si>
    <t>Valoare contract actualizat
 ( Lei cu TVA )</t>
  </si>
  <si>
    <t>SRPA VI Bucsa</t>
  </si>
  <si>
    <t>Canal CD 4B</t>
  </si>
  <si>
    <t>Canal CD 4C</t>
  </si>
  <si>
    <t>Canal CD 7</t>
  </si>
  <si>
    <t>Stavilare si indexari</t>
  </si>
  <si>
    <t>Reabilitarea infrastructurii principale de irigatii din amenajarea hidroameliorativa Terasa Bordusani</t>
  </si>
  <si>
    <t>Reabilitarea infrastructurii principale de irigatii din amenajarea hidroameliorativa Terasa Ialomita-Calmatui</t>
  </si>
  <si>
    <t xml:space="preserve">     </t>
  </si>
  <si>
    <t>Reabilitarea infrastructurii principale de irigatii din amenajarea hidroameliorativa Pietroiu Stefan cel Mare</t>
  </si>
  <si>
    <t>Valoare alocata Jud. Ialomita actualizat
 ( Lei cu TVA )</t>
  </si>
  <si>
    <t>Valoare executata  Jud. Ialomita la data de 31.10.2022
( Lei cu TVA )</t>
  </si>
  <si>
    <t>SPRA 10</t>
  </si>
  <si>
    <t>Canal CD5</t>
  </si>
  <si>
    <t>Canal CL</t>
  </si>
  <si>
    <t xml:space="preserve">                                  Jean MARIN</t>
  </si>
  <si>
    <t xml:space="preserve">                                Director,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</si>
</sst>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0.5"/>
      <color rgb="FF1F489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/>
    <xf numFmtId="4" fontId="0" fillId="2" borderId="5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" fontId="0" fillId="2" borderId="4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2" fontId="2" fillId="0" borderId="4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/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Border="1" applyAlignment="1">
      <alignment vertical="top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3</xdr:row>
      <xdr:rowOff>66675</xdr:rowOff>
    </xdr:from>
    <xdr:to>
      <xdr:col>2</xdr:col>
      <xdr:colOff>2038350</xdr:colOff>
      <xdr:row>6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F66F6697-674C-4A45-8AA7-FED3C9CB08A3}"/>
            </a:ext>
          </a:extLst>
        </xdr:cNvPr>
        <xdr:cNvSpPr txBox="1">
          <a:spLocks noChangeArrowheads="1"/>
        </xdr:cNvSpPr>
      </xdr:nvSpPr>
      <xdr:spPr bwMode="auto">
        <a:xfrm>
          <a:off x="3314700" y="752475"/>
          <a:ext cx="1266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1F4899"/>
              </a:solidFill>
              <a:latin typeface="Trebuchet MS"/>
            </a:rPr>
            <a:t>Str. Cuza Vodă, Nr.5, 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1F4899"/>
              </a:solidFill>
              <a:latin typeface="Trebuchet MS"/>
            </a:rPr>
            <a:t>Slobozia, România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1F4899"/>
              </a:solidFill>
              <a:latin typeface="Trebuchet MS"/>
            </a:rPr>
            <a:t>CIF 29496094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1F4899"/>
              </a:solidFill>
              <a:latin typeface="Trebuchet MS"/>
            </a:rPr>
            <a:t>www.anif.ro</a:t>
          </a:r>
        </a:p>
      </xdr:txBody>
    </xdr:sp>
    <xdr:clientData/>
  </xdr:twoCellAnchor>
  <xdr:twoCellAnchor>
    <xdr:from>
      <xdr:col>2</xdr:col>
      <xdr:colOff>971550</xdr:colOff>
      <xdr:row>0</xdr:row>
      <xdr:rowOff>190500</xdr:rowOff>
    </xdr:from>
    <xdr:to>
      <xdr:col>4</xdr:col>
      <xdr:colOff>685800</xdr:colOff>
      <xdr:row>4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D7C783EE-5CBD-4FC2-9DA6-A899EAEA98C8}"/>
            </a:ext>
          </a:extLst>
        </xdr:cNvPr>
        <xdr:cNvSpPr txBox="1">
          <a:spLocks noChangeArrowheads="1"/>
        </xdr:cNvSpPr>
      </xdr:nvSpPr>
      <xdr:spPr bwMode="auto">
        <a:xfrm>
          <a:off x="2809875" y="190500"/>
          <a:ext cx="3857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1F4899"/>
              </a:solidFill>
              <a:latin typeface="Trebuchet MS"/>
            </a:rPr>
            <a:t>MINISTERUL AGRICULTURII SI DEZVOLTĂRII RURALE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1F4899"/>
              </a:solidFill>
              <a:latin typeface="Trebuchet MS"/>
            </a:rPr>
            <a:t>AGENŢIA NAŢIONALĂ DE ÎMBUNĂTĂŢIRI FUNCIARE 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1F4899"/>
              </a:solidFill>
              <a:latin typeface="Trebuchet MS"/>
            </a:rPr>
            <a:t>FILIALA TERITORIALĂ DE ÎMBUNĂTĂŢIRI FUNCIARE IALOMIŢA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1F4899"/>
              </a:solidFill>
              <a:latin typeface="Trebuchet MS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1F4899"/>
              </a:solidFill>
              <a:latin typeface="Trebuchet MS"/>
            </a:rPr>
            <a:t> </a:t>
          </a:r>
        </a:p>
      </xdr:txBody>
    </xdr:sp>
    <xdr:clientData/>
  </xdr:twoCellAnchor>
  <xdr:twoCellAnchor>
    <xdr:from>
      <xdr:col>3</xdr:col>
      <xdr:colOff>409575</xdr:colOff>
      <xdr:row>3</xdr:row>
      <xdr:rowOff>142875</xdr:rowOff>
    </xdr:from>
    <xdr:to>
      <xdr:col>3</xdr:col>
      <xdr:colOff>1533525</xdr:colOff>
      <xdr:row>10</xdr:row>
      <xdr:rowOff>38100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21D2D4E5-4A23-4C3F-9DF9-B4DA8875EF05}"/>
            </a:ext>
          </a:extLst>
        </xdr:cNvPr>
        <xdr:cNvSpPr txBox="1">
          <a:spLocks noChangeArrowheads="1"/>
        </xdr:cNvSpPr>
      </xdr:nvSpPr>
      <xdr:spPr bwMode="auto">
        <a:xfrm>
          <a:off x="4438650" y="828675"/>
          <a:ext cx="1123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1F4899"/>
              </a:solidFill>
              <a:latin typeface="Trebuchet MS"/>
            </a:rPr>
            <a:t>Tel. 024.321.30.23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1F4899"/>
              </a:solidFill>
              <a:latin typeface="Trebuchet MS"/>
            </a:rPr>
            <a:t>  Fax. 024.321.50.88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1F4899"/>
              </a:solidFill>
              <a:latin typeface="Trebuchet MS"/>
            </a:rPr>
            <a:t>ialomita@anif.ro</a:t>
          </a:r>
          <a:endParaRPr lang="en-US" sz="12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/>
            </a:rPr>
            <a:t> 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/>
            </a:rPr>
            <a:t> </a:t>
          </a:r>
        </a:p>
      </xdr:txBody>
    </xdr:sp>
    <xdr:clientData/>
  </xdr:twoCellAnchor>
  <xdr:twoCellAnchor>
    <xdr:from>
      <xdr:col>0</xdr:col>
      <xdr:colOff>238125</xdr:colOff>
      <xdr:row>1</xdr:row>
      <xdr:rowOff>28575</xdr:rowOff>
    </xdr:from>
    <xdr:to>
      <xdr:col>2</xdr:col>
      <xdr:colOff>342900</xdr:colOff>
      <xdr:row>5</xdr:row>
      <xdr:rowOff>104775</xdr:rowOff>
    </xdr:to>
    <xdr:grpSp>
      <xdr:nvGrpSpPr>
        <xdr:cNvPr id="1029" name="Group 321">
          <a:extLst>
            <a:ext uri="{FF2B5EF4-FFF2-40B4-BE49-F238E27FC236}">
              <a16:creationId xmlns:a16="http://schemas.microsoft.com/office/drawing/2014/main" xmlns="" id="{877EBFAD-E1BB-439C-848F-D23B1FCC0707}"/>
            </a:ext>
          </a:extLst>
        </xdr:cNvPr>
        <xdr:cNvGrpSpPr>
          <a:grpSpLocks/>
        </xdr:cNvGrpSpPr>
      </xdr:nvGrpSpPr>
      <xdr:grpSpPr bwMode="auto">
        <a:xfrm>
          <a:off x="238125" y="257175"/>
          <a:ext cx="2647950" cy="914400"/>
          <a:chOff x="0" y="0"/>
          <a:chExt cx="19476" cy="9098"/>
        </a:xfrm>
      </xdr:grpSpPr>
      <xdr:pic>
        <xdr:nvPicPr>
          <xdr:cNvPr id="6" name="Picture 320">
            <a:extLst>
              <a:ext uri="{FF2B5EF4-FFF2-40B4-BE49-F238E27FC236}">
                <a16:creationId xmlns:a16="http://schemas.microsoft.com/office/drawing/2014/main" xmlns="" id="{63BB1B8F-4367-4DF0-985A-A9FC712C82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997" cy="899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19">
            <a:extLst>
              <a:ext uri="{FF2B5EF4-FFF2-40B4-BE49-F238E27FC236}">
                <a16:creationId xmlns:a16="http://schemas.microsoft.com/office/drawing/2014/main" xmlns="" id="{06D490A3-6AF7-45DC-B477-47B3D8C5C4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1" y="100"/>
            <a:ext cx="8675" cy="899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1095375</xdr:colOff>
      <xdr:row>1</xdr:row>
      <xdr:rowOff>133350</xdr:rowOff>
    </xdr:from>
    <xdr:to>
      <xdr:col>4</xdr:col>
      <xdr:colOff>1933575</xdr:colOff>
      <xdr:row>6</xdr:row>
      <xdr:rowOff>0</xdr:rowOff>
    </xdr:to>
    <xdr:pic>
      <xdr:nvPicPr>
        <xdr:cNvPr id="8" name="Picture 18">
          <a:extLst>
            <a:ext uri="{FF2B5EF4-FFF2-40B4-BE49-F238E27FC236}">
              <a16:creationId xmlns:a16="http://schemas.microsoft.com/office/drawing/2014/main" xmlns="" id="{924194C2-AD08-4323-BFC0-D0EDA49A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61950"/>
          <a:ext cx="8382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409575</xdr:colOff>
      <xdr:row>51</xdr:row>
      <xdr:rowOff>0</xdr:rowOff>
    </xdr:from>
    <xdr:to>
      <xdr:col>3</xdr:col>
      <xdr:colOff>1533525</xdr:colOff>
      <xdr:row>51</xdr:row>
      <xdr:rowOff>38100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DE0428FE-EF27-4000-87F3-C9FE61B66B8C}"/>
            </a:ext>
          </a:extLst>
        </xdr:cNvPr>
        <xdr:cNvSpPr txBox="1">
          <a:spLocks noChangeArrowheads="1"/>
        </xdr:cNvSpPr>
      </xdr:nvSpPr>
      <xdr:spPr bwMode="auto">
        <a:xfrm>
          <a:off x="5133975" y="828675"/>
          <a:ext cx="1123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/>
            </a:rPr>
            <a:t> 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workbookViewId="0">
      <selection activeCell="B43" sqref="B43"/>
    </sheetView>
  </sheetViews>
  <sheetFormatPr defaultRowHeight="15" x14ac:dyDescent="0.25"/>
  <cols>
    <col min="1" max="1" width="15.140625" customWidth="1"/>
    <col min="2" max="2" width="23" bestFit="1" customWidth="1"/>
    <col min="3" max="3" width="36.42578125" bestFit="1" customWidth="1"/>
    <col min="4" max="4" width="26.85546875" customWidth="1"/>
    <col min="5" max="5" width="32.85546875" customWidth="1"/>
    <col min="6" max="6" width="29.28515625" customWidth="1"/>
    <col min="7" max="7" width="30" customWidth="1"/>
    <col min="8" max="8" width="32.140625" customWidth="1"/>
    <col min="9" max="9" width="12.7109375" bestFit="1" customWidth="1"/>
  </cols>
  <sheetData>
    <row r="1" spans="1:6" ht="18" x14ac:dyDescent="0.25">
      <c r="A1" s="37" t="s">
        <v>32</v>
      </c>
    </row>
    <row r="2" spans="1:6" ht="18" x14ac:dyDescent="0.25">
      <c r="A2" s="37"/>
    </row>
    <row r="3" spans="1:6" ht="18" x14ac:dyDescent="0.25">
      <c r="A3" s="37"/>
    </row>
    <row r="4" spans="1:6" x14ac:dyDescent="0.25">
      <c r="A4" s="38"/>
    </row>
    <row r="12" spans="1:6" ht="16.5" customHeight="1" x14ac:dyDescent="0.25">
      <c r="A12" s="51" t="s">
        <v>30</v>
      </c>
      <c r="B12" s="52"/>
      <c r="C12" s="52"/>
      <c r="D12" s="52"/>
      <c r="E12" s="52"/>
      <c r="F12" s="53"/>
    </row>
    <row r="13" spans="1:6" ht="39" customHeight="1" x14ac:dyDescent="0.25">
      <c r="A13" s="54" t="s">
        <v>0</v>
      </c>
      <c r="B13" s="55"/>
      <c r="C13" s="1" t="s">
        <v>1</v>
      </c>
      <c r="D13" s="1"/>
      <c r="E13" s="4"/>
      <c r="F13" s="4"/>
    </row>
    <row r="14" spans="1:6" x14ac:dyDescent="0.25">
      <c r="A14" s="56">
        <v>117365293.56</v>
      </c>
      <c r="B14" s="57"/>
      <c r="C14" s="2">
        <f>E16+E17+E18+E19+E20+E21+E22+E23+E24+E25+E26+E27+E28+E29+E30</f>
        <v>92003951.549999967</v>
      </c>
      <c r="D14" s="3"/>
      <c r="E14" s="4"/>
      <c r="F14" s="4"/>
    </row>
    <row r="15" spans="1:6" x14ac:dyDescent="0.25">
      <c r="A15" s="4"/>
      <c r="B15" s="5" t="s">
        <v>2</v>
      </c>
      <c r="C15" s="5" t="s">
        <v>3</v>
      </c>
      <c r="D15" s="5" t="s">
        <v>4</v>
      </c>
      <c r="E15" s="5" t="s">
        <v>5</v>
      </c>
      <c r="F15" s="6" t="s">
        <v>6</v>
      </c>
    </row>
    <row r="16" spans="1:6" ht="60" x14ac:dyDescent="0.25">
      <c r="A16" s="7">
        <v>1</v>
      </c>
      <c r="B16" s="8" t="s">
        <v>7</v>
      </c>
      <c r="C16" s="9">
        <f>E16/D16*100</f>
        <v>48.365991612249196</v>
      </c>
      <c r="D16" s="10">
        <f>23404317.13*1.19</f>
        <v>27851137.384699997</v>
      </c>
      <c r="E16" s="10">
        <f>11319730.06*1.19</f>
        <v>13470478.771400001</v>
      </c>
      <c r="F16" s="11" t="s">
        <v>8</v>
      </c>
    </row>
    <row r="17" spans="1:9" x14ac:dyDescent="0.25">
      <c r="A17" s="7">
        <v>2</v>
      </c>
      <c r="B17" s="4" t="s">
        <v>9</v>
      </c>
      <c r="C17" s="9">
        <f t="shared" ref="C17:C28" si="0">E17/D17*100</f>
        <v>95.871294136034862</v>
      </c>
      <c r="D17" s="12">
        <f>9414678.42*1.19</f>
        <v>11203467.319799999</v>
      </c>
      <c r="E17" s="13">
        <f>9025974.04*1.19</f>
        <v>10740909.107599998</v>
      </c>
      <c r="F17" s="4"/>
      <c r="I17" s="36"/>
    </row>
    <row r="18" spans="1:9" x14ac:dyDescent="0.25">
      <c r="A18" s="7">
        <v>3</v>
      </c>
      <c r="B18" s="4" t="s">
        <v>10</v>
      </c>
      <c r="C18" s="9">
        <f t="shared" si="0"/>
        <v>95.596322079206033</v>
      </c>
      <c r="D18" s="12">
        <f>10131787.52*1.19</f>
        <v>12056827.148799999</v>
      </c>
      <c r="E18" s="13">
        <f>9685616.23*1.19</f>
        <v>11525883.3137</v>
      </c>
      <c r="F18" s="4"/>
    </row>
    <row r="19" spans="1:9" x14ac:dyDescent="0.25">
      <c r="A19" s="7">
        <v>4</v>
      </c>
      <c r="B19" s="4" t="s">
        <v>11</v>
      </c>
      <c r="C19" s="9">
        <f t="shared" si="0"/>
        <v>14.811230086421478</v>
      </c>
      <c r="D19" s="12">
        <f>4038138.47*1.19</f>
        <v>4805384.7792999996</v>
      </c>
      <c r="E19" s="13">
        <f>598097.98*1.19</f>
        <v>711736.59619999991</v>
      </c>
      <c r="F19" s="14" t="s">
        <v>12</v>
      </c>
    </row>
    <row r="20" spans="1:9" x14ac:dyDescent="0.25">
      <c r="A20" s="7">
        <v>5</v>
      </c>
      <c r="B20" s="4" t="s">
        <v>13</v>
      </c>
      <c r="C20" s="9">
        <f t="shared" si="0"/>
        <v>20.589813661173498</v>
      </c>
      <c r="D20" s="12">
        <f>3037018.16*1.19</f>
        <v>3614051.6104000001</v>
      </c>
      <c r="E20" s="13">
        <f>625316.38*1.19</f>
        <v>744126.49219999998</v>
      </c>
      <c r="F20" s="14" t="s">
        <v>12</v>
      </c>
    </row>
    <row r="21" spans="1:9" x14ac:dyDescent="0.25">
      <c r="A21" s="7">
        <v>6</v>
      </c>
      <c r="B21" s="4" t="s">
        <v>14</v>
      </c>
      <c r="C21" s="9">
        <f t="shared" si="0"/>
        <v>100</v>
      </c>
      <c r="D21" s="12">
        <f>3297175.43*1.19</f>
        <v>3923638.7617000001</v>
      </c>
      <c r="E21" s="13">
        <f>3297175.43*1.19</f>
        <v>3923638.7617000001</v>
      </c>
      <c r="F21" s="15"/>
    </row>
    <row r="22" spans="1:9" x14ac:dyDescent="0.25">
      <c r="A22" s="7">
        <v>7</v>
      </c>
      <c r="B22" s="4" t="s">
        <v>15</v>
      </c>
      <c r="C22" s="9">
        <f t="shared" si="0"/>
        <v>100</v>
      </c>
      <c r="D22" s="12">
        <f>13255481.65*1.19</f>
        <v>15774023.1635</v>
      </c>
      <c r="E22" s="16">
        <f>13255481.65*1.19</f>
        <v>15774023.1635</v>
      </c>
      <c r="F22" s="15"/>
    </row>
    <row r="23" spans="1:9" x14ac:dyDescent="0.25">
      <c r="A23" s="7">
        <v>8</v>
      </c>
      <c r="B23" s="4" t="s">
        <v>16</v>
      </c>
      <c r="C23" s="9">
        <f t="shared" si="0"/>
        <v>97.530050433700694</v>
      </c>
      <c r="D23" s="12">
        <f>8879923.42*1.19</f>
        <v>10567108.8698</v>
      </c>
      <c r="E23" s="13">
        <f>8660593.79*1.19</f>
        <v>10306106.610099999</v>
      </c>
      <c r="F23" s="15"/>
    </row>
    <row r="24" spans="1:9" x14ac:dyDescent="0.25">
      <c r="A24" s="17">
        <v>9</v>
      </c>
      <c r="B24" s="18" t="s">
        <v>17</v>
      </c>
      <c r="C24" s="19">
        <f>E24/D24*100</f>
        <v>97.822088590476511</v>
      </c>
      <c r="D24" s="20">
        <f>8313047.96*1.19</f>
        <v>9892527.0723999999</v>
      </c>
      <c r="E24" s="16">
        <f>8131997.14*1.19</f>
        <v>9677076.5965999998</v>
      </c>
      <c r="F24" s="15"/>
      <c r="I24" s="21"/>
    </row>
    <row r="25" spans="1:9" x14ac:dyDescent="0.25">
      <c r="A25" s="7">
        <v>10</v>
      </c>
      <c r="B25" s="4" t="s">
        <v>18</v>
      </c>
      <c r="C25" s="9">
        <f t="shared" si="0"/>
        <v>67.667754827982904</v>
      </c>
      <c r="D25" s="12">
        <f>5399276.05*1.19</f>
        <v>6425138.4994999999</v>
      </c>
      <c r="E25" s="13">
        <f>3653568.88*1.19</f>
        <v>4347746.9671999998</v>
      </c>
      <c r="F25" s="15"/>
    </row>
    <row r="26" spans="1:9" x14ac:dyDescent="0.25">
      <c r="A26" s="7">
        <v>11</v>
      </c>
      <c r="B26" s="4" t="s">
        <v>19</v>
      </c>
      <c r="C26" s="9">
        <f t="shared" si="0"/>
        <v>96.173032450145797</v>
      </c>
      <c r="D26" s="12">
        <f>5299926.57*1.19</f>
        <v>6306912.6183000002</v>
      </c>
      <c r="E26" s="13">
        <f>5097100.1*1.19</f>
        <v>6065549.118999999</v>
      </c>
      <c r="F26" s="15"/>
    </row>
    <row r="27" spans="1:9" x14ac:dyDescent="0.25">
      <c r="A27" s="7">
        <v>12</v>
      </c>
      <c r="B27" s="4" t="s">
        <v>20</v>
      </c>
      <c r="C27" s="9">
        <f t="shared" si="0"/>
        <v>95.885328880986677</v>
      </c>
      <c r="D27" s="12">
        <f>2338685.82*1.19</f>
        <v>2783036.1257999996</v>
      </c>
      <c r="E27" s="13">
        <f>2242456.59*1.19</f>
        <v>2668523.3420999995</v>
      </c>
      <c r="F27" s="15"/>
    </row>
    <row r="28" spans="1:9" x14ac:dyDescent="0.25">
      <c r="A28" s="7">
        <v>13</v>
      </c>
      <c r="B28" s="4" t="s">
        <v>21</v>
      </c>
      <c r="C28" s="9">
        <f t="shared" si="0"/>
        <v>91.539629541640537</v>
      </c>
      <c r="D28" s="12">
        <f>1131200.82*1.19</f>
        <v>1346128.9758000001</v>
      </c>
      <c r="E28" s="13">
        <f>1035497.04*1.19</f>
        <v>1232241.4776000001</v>
      </c>
      <c r="F28" s="4"/>
    </row>
    <row r="29" spans="1:9" x14ac:dyDescent="0.25">
      <c r="A29" s="7">
        <v>14</v>
      </c>
      <c r="B29" s="4" t="s">
        <v>22</v>
      </c>
      <c r="C29" s="22">
        <v>100</v>
      </c>
      <c r="D29" s="12">
        <f>282556.63*1.19</f>
        <v>336242.3897</v>
      </c>
      <c r="E29" s="13">
        <f>D29</f>
        <v>336242.3897</v>
      </c>
      <c r="F29" s="4"/>
    </row>
    <row r="30" spans="1:9" x14ac:dyDescent="0.25">
      <c r="A30" s="23">
        <v>15</v>
      </c>
      <c r="B30" s="24" t="s">
        <v>23</v>
      </c>
      <c r="C30" s="22">
        <v>100</v>
      </c>
      <c r="D30" s="15">
        <f>403083.06*1.19</f>
        <v>479668.84139999998</v>
      </c>
      <c r="E30" s="13">
        <f>D30</f>
        <v>479668.84139999998</v>
      </c>
      <c r="F30" s="4"/>
    </row>
    <row r="31" spans="1:9" x14ac:dyDescent="0.25">
      <c r="A31" s="41"/>
      <c r="B31" s="42"/>
      <c r="C31" s="31"/>
      <c r="D31" s="43"/>
      <c r="E31" s="36"/>
      <c r="F31" s="27"/>
    </row>
    <row r="32" spans="1:9" x14ac:dyDescent="0.25">
      <c r="A32" s="41"/>
      <c r="B32" s="42"/>
      <c r="C32" s="31"/>
      <c r="D32" s="43"/>
      <c r="E32" s="36"/>
      <c r="F32" s="27"/>
    </row>
    <row r="33" spans="1:6" x14ac:dyDescent="0.25">
      <c r="A33" s="41"/>
      <c r="B33" s="42"/>
      <c r="C33" s="31"/>
      <c r="D33" s="43"/>
      <c r="E33" s="36"/>
      <c r="F33" s="27"/>
    </row>
    <row r="34" spans="1:6" x14ac:dyDescent="0.25">
      <c r="A34" s="41"/>
      <c r="B34" s="42"/>
      <c r="C34" s="31"/>
      <c r="D34" s="43"/>
      <c r="E34" s="36"/>
      <c r="F34" s="27"/>
    </row>
    <row r="35" spans="1:6" x14ac:dyDescent="0.25">
      <c r="A35" s="41"/>
      <c r="B35" s="42"/>
      <c r="C35" s="31"/>
      <c r="D35" s="43"/>
      <c r="E35" s="36"/>
      <c r="F35" s="27"/>
    </row>
    <row r="36" spans="1:6" x14ac:dyDescent="0.25">
      <c r="A36" s="41"/>
      <c r="B36" s="42"/>
      <c r="C36" s="31"/>
      <c r="D36" s="43"/>
      <c r="E36" s="36"/>
      <c r="F36" s="27"/>
    </row>
    <row r="37" spans="1:6" x14ac:dyDescent="0.25">
      <c r="A37" s="41"/>
      <c r="B37" s="42"/>
      <c r="C37" s="31"/>
      <c r="D37" s="43"/>
      <c r="E37" s="36"/>
      <c r="F37" s="27"/>
    </row>
    <row r="39" spans="1:6" ht="16.5" customHeight="1" x14ac:dyDescent="0.25">
      <c r="A39" s="46" t="s">
        <v>31</v>
      </c>
      <c r="B39" s="47"/>
      <c r="C39" s="47"/>
      <c r="D39" s="47"/>
      <c r="E39" s="47"/>
      <c r="F39" s="48"/>
    </row>
    <row r="40" spans="1:6" ht="48" customHeight="1" x14ac:dyDescent="0.25">
      <c r="A40" s="58" t="s">
        <v>24</v>
      </c>
      <c r="B40" s="58"/>
      <c r="C40" s="1" t="s">
        <v>1</v>
      </c>
      <c r="D40" s="1"/>
      <c r="E40" s="4"/>
      <c r="F40" s="4"/>
    </row>
    <row r="41" spans="1:6" x14ac:dyDescent="0.25">
      <c r="A41" s="49">
        <v>50421442.130000003</v>
      </c>
      <c r="B41" s="50"/>
      <c r="C41" s="2">
        <f>A41-19819306.24</f>
        <v>30602135.890000004</v>
      </c>
      <c r="D41" s="25"/>
      <c r="E41" s="4"/>
      <c r="F41" s="4"/>
    </row>
    <row r="42" spans="1:6" x14ac:dyDescent="0.25">
      <c r="A42" s="4"/>
      <c r="B42" s="5" t="s">
        <v>2</v>
      </c>
      <c r="C42" s="5" t="s">
        <v>3</v>
      </c>
      <c r="D42" s="5" t="s">
        <v>4</v>
      </c>
      <c r="E42" s="5" t="s">
        <v>5</v>
      </c>
      <c r="F42" s="6" t="s">
        <v>6</v>
      </c>
    </row>
    <row r="43" spans="1:6" x14ac:dyDescent="0.25">
      <c r="A43" s="7">
        <v>1</v>
      </c>
      <c r="B43" s="4" t="s">
        <v>25</v>
      </c>
      <c r="C43" s="22">
        <f>E43/D43*100</f>
        <v>95.074406301601826</v>
      </c>
      <c r="D43" s="26">
        <f>11049018.41*1.19</f>
        <v>13148331.9079</v>
      </c>
      <c r="E43" s="26">
        <v>12500698.5</v>
      </c>
      <c r="F43" s="15"/>
    </row>
    <row r="44" spans="1:6" x14ac:dyDescent="0.25">
      <c r="A44" s="7">
        <v>2</v>
      </c>
      <c r="B44" s="4" t="s">
        <v>16</v>
      </c>
      <c r="C44" s="22">
        <f t="shared" ref="C44:C49" si="1">E44/D44*100</f>
        <v>19.188745970981952</v>
      </c>
      <c r="D44" s="26">
        <f>4329482.35*1.19</f>
        <v>5152083.9964999994</v>
      </c>
      <c r="E44" s="26">
        <f>D44-3498708.98*1.19</f>
        <v>988620.31029999955</v>
      </c>
      <c r="F44" s="4"/>
    </row>
    <row r="45" spans="1:6" x14ac:dyDescent="0.25">
      <c r="A45" s="7">
        <v>3</v>
      </c>
      <c r="B45" s="4" t="s">
        <v>17</v>
      </c>
      <c r="C45" s="22">
        <f t="shared" si="1"/>
        <v>63.365549509414812</v>
      </c>
      <c r="D45" s="26">
        <f>6285960.18*1.19</f>
        <v>7480292.6141999997</v>
      </c>
      <c r="E45" s="26">
        <f>D45-2302826.97*1.19</f>
        <v>4739928.5198999997</v>
      </c>
      <c r="F45" s="4"/>
    </row>
    <row r="46" spans="1:6" x14ac:dyDescent="0.25">
      <c r="A46" s="7">
        <v>4</v>
      </c>
      <c r="B46" s="4" t="s">
        <v>21</v>
      </c>
      <c r="C46" s="22">
        <f t="shared" si="1"/>
        <v>79.581872400476698</v>
      </c>
      <c r="D46" s="26">
        <f>815928.44*1.19</f>
        <v>970954.84359999991</v>
      </c>
      <c r="E46" s="26">
        <f>D46-166597.31*1.19</f>
        <v>772704.04469999997</v>
      </c>
      <c r="F46" s="4"/>
    </row>
    <row r="47" spans="1:6" x14ac:dyDescent="0.25">
      <c r="A47" s="7">
        <v>5</v>
      </c>
      <c r="B47" s="4" t="s">
        <v>26</v>
      </c>
      <c r="C47" s="22">
        <f t="shared" si="1"/>
        <v>83.728528754127751</v>
      </c>
      <c r="D47" s="26">
        <f>5205223.1*1.19</f>
        <v>6194215.4889999991</v>
      </c>
      <c r="E47" s="26">
        <f>D47-846966.38*1.19</f>
        <v>5186325.4967999989</v>
      </c>
      <c r="F47" s="4"/>
    </row>
    <row r="48" spans="1:6" x14ac:dyDescent="0.25">
      <c r="A48" s="7">
        <v>6</v>
      </c>
      <c r="B48" s="4" t="s">
        <v>27</v>
      </c>
      <c r="C48" s="22">
        <f t="shared" si="1"/>
        <v>85.176794025168192</v>
      </c>
      <c r="D48" s="26">
        <f>4293314.49*1.19</f>
        <v>5109044.2430999996</v>
      </c>
      <c r="E48" s="26">
        <f>D48-636406.85*1.19</f>
        <v>4351720.0915999999</v>
      </c>
      <c r="F48" s="4"/>
    </row>
    <row r="49" spans="1:6" x14ac:dyDescent="0.25">
      <c r="A49" s="7">
        <v>7</v>
      </c>
      <c r="B49" s="4" t="s">
        <v>28</v>
      </c>
      <c r="C49" s="22">
        <f t="shared" si="1"/>
        <v>0</v>
      </c>
      <c r="D49" s="26">
        <f>8482662.88*1.19</f>
        <v>10094368.827200001</v>
      </c>
      <c r="E49" s="26">
        <v>0</v>
      </c>
      <c r="F49" s="4"/>
    </row>
    <row r="50" spans="1:6" x14ac:dyDescent="0.25">
      <c r="A50" s="7">
        <v>8</v>
      </c>
      <c r="B50" s="24" t="s">
        <v>29</v>
      </c>
      <c r="C50" s="22">
        <v>91</v>
      </c>
      <c r="D50" s="26">
        <v>2272150.21</v>
      </c>
      <c r="E50" s="26">
        <v>2062138.93</v>
      </c>
      <c r="F50" s="4"/>
    </row>
    <row r="51" spans="1:6" x14ac:dyDescent="0.25">
      <c r="A51" s="27"/>
      <c r="B51" s="27"/>
      <c r="C51" s="28"/>
      <c r="D51" s="29"/>
      <c r="E51" s="29"/>
      <c r="F51" s="30"/>
    </row>
    <row r="52" spans="1:6" x14ac:dyDescent="0.25">
      <c r="A52" s="27"/>
      <c r="B52" s="27"/>
      <c r="C52" s="28"/>
      <c r="D52" s="29"/>
      <c r="E52" s="29"/>
      <c r="F52" s="30"/>
    </row>
    <row r="53" spans="1:6" x14ac:dyDescent="0.25">
      <c r="A53" s="27"/>
      <c r="B53" s="27"/>
      <c r="C53" s="28"/>
      <c r="D53" s="29"/>
      <c r="E53" s="29"/>
      <c r="F53" s="30"/>
    </row>
    <row r="54" spans="1:6" x14ac:dyDescent="0.25">
      <c r="A54" s="27"/>
      <c r="B54" s="27"/>
      <c r="C54" s="28"/>
      <c r="D54" s="29"/>
      <c r="E54" s="29"/>
      <c r="F54" s="30"/>
    </row>
    <row r="55" spans="1:6" ht="16.5" customHeight="1" x14ac:dyDescent="0.25">
      <c r="A55" s="46" t="s">
        <v>33</v>
      </c>
      <c r="B55" s="47"/>
      <c r="C55" s="47"/>
      <c r="D55" s="47"/>
      <c r="E55" s="47"/>
      <c r="F55" s="48"/>
    </row>
    <row r="56" spans="1:6" ht="45" customHeight="1" x14ac:dyDescent="0.25">
      <c r="A56" s="39" t="s">
        <v>34</v>
      </c>
      <c r="B56" s="39"/>
      <c r="C56" s="39" t="s">
        <v>35</v>
      </c>
      <c r="D56" s="39"/>
      <c r="E56" s="4"/>
      <c r="F56" s="4"/>
    </row>
    <row r="57" spans="1:6" x14ac:dyDescent="0.25">
      <c r="A57" s="34">
        <v>27607878.013100002</v>
      </c>
      <c r="B57" s="35"/>
      <c r="C57" s="2">
        <v>12717084.24</v>
      </c>
      <c r="D57" s="25"/>
      <c r="E57" s="4"/>
      <c r="F57" s="4"/>
    </row>
    <row r="58" spans="1:6" x14ac:dyDescent="0.25">
      <c r="A58" s="4"/>
      <c r="B58" s="5" t="s">
        <v>2</v>
      </c>
      <c r="C58" s="5" t="s">
        <v>3</v>
      </c>
      <c r="D58" s="5" t="s">
        <v>4</v>
      </c>
      <c r="E58" s="5" t="s">
        <v>5</v>
      </c>
      <c r="F58" s="6" t="s">
        <v>6</v>
      </c>
    </row>
    <row r="59" spans="1:6" x14ac:dyDescent="0.25">
      <c r="A59" s="7">
        <v>1</v>
      </c>
      <c r="B59" s="4" t="s">
        <v>36</v>
      </c>
      <c r="C59" s="22">
        <v>86.346729713053179</v>
      </c>
      <c r="D59" s="26">
        <v>14727928.0666</v>
      </c>
      <c r="E59" s="26">
        <v>12717084.24</v>
      </c>
      <c r="F59" s="40"/>
    </row>
    <row r="60" spans="1:6" x14ac:dyDescent="0.25">
      <c r="A60" s="7">
        <v>2</v>
      </c>
      <c r="B60" s="4" t="s">
        <v>37</v>
      </c>
      <c r="C60" s="22">
        <v>0</v>
      </c>
      <c r="D60" s="26">
        <v>8708634.3903999999</v>
      </c>
      <c r="E60" s="26">
        <v>0</v>
      </c>
      <c r="F60" s="4"/>
    </row>
    <row r="61" spans="1:6" x14ac:dyDescent="0.25">
      <c r="A61" s="7">
        <v>3</v>
      </c>
      <c r="B61" s="4" t="s">
        <v>38</v>
      </c>
      <c r="C61" s="22">
        <v>0</v>
      </c>
      <c r="D61" s="26">
        <v>4171315.5560999997</v>
      </c>
      <c r="E61" s="26">
        <v>0</v>
      </c>
      <c r="F61" s="4"/>
    </row>
    <row r="62" spans="1:6" x14ac:dyDescent="0.25">
      <c r="A62" s="27"/>
      <c r="B62" s="27"/>
      <c r="C62" s="28"/>
      <c r="D62" s="29"/>
      <c r="E62" s="29"/>
      <c r="F62" s="30"/>
    </row>
    <row r="63" spans="1:6" x14ac:dyDescent="0.25">
      <c r="A63" s="27"/>
      <c r="B63" s="27"/>
      <c r="C63" s="31"/>
      <c r="D63" s="29"/>
      <c r="E63" s="29"/>
      <c r="F63" s="30"/>
    </row>
    <row r="64" spans="1:6" x14ac:dyDescent="0.25">
      <c r="B64" s="27"/>
      <c r="C64" s="44" t="s">
        <v>40</v>
      </c>
      <c r="D64" s="44"/>
      <c r="E64" s="29"/>
    </row>
    <row r="65" spans="1:5" x14ac:dyDescent="0.25">
      <c r="A65" s="32"/>
      <c r="B65" s="32"/>
      <c r="C65" s="45" t="s">
        <v>39</v>
      </c>
      <c r="D65" s="45"/>
      <c r="E65" s="32"/>
    </row>
    <row r="66" spans="1:5" x14ac:dyDescent="0.25">
      <c r="A66" s="33"/>
      <c r="B66" s="33"/>
      <c r="C66" s="33"/>
      <c r="D66" s="33"/>
      <c r="E66" s="33"/>
    </row>
    <row r="72" spans="1:5" x14ac:dyDescent="0.25">
      <c r="D72" s="30"/>
    </row>
  </sheetData>
  <mergeCells count="9">
    <mergeCell ref="C64:D64"/>
    <mergeCell ref="C65:D65"/>
    <mergeCell ref="A55:F55"/>
    <mergeCell ref="A41:B41"/>
    <mergeCell ref="A12:F12"/>
    <mergeCell ref="A39:F39"/>
    <mergeCell ref="A13:B13"/>
    <mergeCell ref="A14:B14"/>
    <mergeCell ref="A40:B40"/>
  </mergeCells>
  <printOptions horizontalCentered="1" verticalCentered="1"/>
  <pageMargins left="0.25" right="0.25" top="0.25" bottom="0.2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Foaie 1</vt:lpstr>
    </vt:vector>
  </TitlesOfParts>
  <Company>Agentia Nationala de Imbunatatiri Funciare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Catalina</cp:lastModifiedBy>
  <cp:lastPrinted>2022-11-22T07:14:19Z</cp:lastPrinted>
  <dcterms:created xsi:type="dcterms:W3CDTF">2022-11-21T09:47:56Z</dcterms:created>
  <dcterms:modified xsi:type="dcterms:W3CDTF">2022-11-22T12:43:46Z</dcterms:modified>
</cp:coreProperties>
</file>